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14955" windowHeight="7680"/>
  </bookViews>
  <sheets>
    <sheet name="P4" sheetId="4" r:id="rId1"/>
    <sheet name="P4_sol" sheetId="5" r:id="rId2"/>
    <sheet name="P5" sheetId="7" r:id="rId3"/>
    <sheet name="P5_sol" sheetId="2" r:id="rId4"/>
    <sheet name="P6" sheetId="9" r:id="rId5"/>
    <sheet name="P6_sol" sheetId="10" r:id="rId6"/>
  </sheets>
  <externalReferences>
    <externalReference r:id="rId7"/>
  </externalReferences>
  <definedNames>
    <definedName name="solver_adj" localSheetId="3" hidden="1">P5_sol!$D$12:$D$13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P5_sol!$D$15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calcId="125725"/>
</workbook>
</file>

<file path=xl/calcChain.xml><?xml version="1.0" encoding="utf-8"?>
<calcChain xmlns="http://schemas.openxmlformats.org/spreadsheetml/2006/main">
  <c r="F23" i="9"/>
  <c r="F22" i="10"/>
  <c r="F23" s="1"/>
  <c r="F21"/>
  <c r="F27" s="1"/>
  <c r="F10"/>
  <c r="F11" s="1"/>
  <c r="F9"/>
  <c r="F15" s="1"/>
  <c r="F4"/>
  <c r="F3"/>
  <c r="F30" i="9"/>
  <c r="F29"/>
  <c r="F22"/>
  <c r="F21"/>
  <c r="F27" s="1"/>
  <c r="F9"/>
  <c r="C18" i="7"/>
  <c r="C17"/>
  <c r="C16"/>
  <c r="C15"/>
  <c r="C14"/>
  <c r="C12"/>
  <c r="C11"/>
  <c r="C10"/>
  <c r="B19"/>
  <c r="C24" s="1"/>
  <c r="C22" i="2"/>
  <c r="C23"/>
  <c r="C24"/>
  <c r="C10"/>
  <c r="C11"/>
  <c r="C12"/>
  <c r="C13"/>
  <c r="C14"/>
  <c r="C15"/>
  <c r="C16"/>
  <c r="C17"/>
  <c r="C18"/>
  <c r="C9"/>
  <c r="B10"/>
  <c r="B11"/>
  <c r="B12"/>
  <c r="B13"/>
  <c r="B14"/>
  <c r="B15"/>
  <c r="B16"/>
  <c r="B17"/>
  <c r="B18"/>
  <c r="B9"/>
  <c r="B19" s="1"/>
  <c r="C6"/>
  <c r="C5"/>
  <c r="C4"/>
  <c r="C3"/>
  <c r="F59" i="5"/>
  <c r="F52"/>
  <c r="F51"/>
  <c r="F44"/>
  <c r="F36"/>
  <c r="F31"/>
  <c r="C31"/>
  <c r="F27"/>
  <c r="F21"/>
  <c r="F19"/>
  <c r="F18"/>
  <c r="F11"/>
  <c r="F3"/>
  <c r="C31" i="4"/>
  <c r="F29" i="10" l="1"/>
  <c r="F30"/>
  <c r="F17"/>
  <c r="F18"/>
  <c r="F10" i="9"/>
  <c r="C23" i="7"/>
  <c r="C9"/>
  <c r="C13"/>
</calcChain>
</file>

<file path=xl/sharedStrings.xml><?xml version="1.0" encoding="utf-8"?>
<sst xmlns="http://schemas.openxmlformats.org/spreadsheetml/2006/main" count="242" uniqueCount="47">
  <si>
    <t>maturity</t>
  </si>
  <si>
    <t>coupon</t>
  </si>
  <si>
    <t xml:space="preserve">spot rate </t>
  </si>
  <si>
    <t>discount factor</t>
  </si>
  <si>
    <t>n=</t>
  </si>
  <si>
    <t>buy</t>
  </si>
  <si>
    <t>Ex. 4.1</t>
  </si>
  <si>
    <t>YTM=</t>
  </si>
  <si>
    <t>PRICE</t>
  </si>
  <si>
    <t>FV=</t>
  </si>
  <si>
    <t>Ex. 4.2</t>
  </si>
  <si>
    <t>Ex. 4.3</t>
  </si>
  <si>
    <t>AI</t>
  </si>
  <si>
    <t>PRICE (dirty)</t>
  </si>
  <si>
    <t>interest start</t>
  </si>
  <si>
    <t xml:space="preserve">interest end </t>
  </si>
  <si>
    <t>PRICE (clean)</t>
  </si>
  <si>
    <t>Ex. 4.4</t>
  </si>
  <si>
    <t>n</t>
  </si>
  <si>
    <t>days</t>
  </si>
  <si>
    <t>Ex. 4.5</t>
  </si>
  <si>
    <t>start</t>
  </si>
  <si>
    <t>Ex. 4.6</t>
  </si>
  <si>
    <t>Ex. 4.7</t>
  </si>
  <si>
    <t>YIELD offer</t>
  </si>
  <si>
    <t>YIELD bid</t>
  </si>
  <si>
    <t>Price bid</t>
  </si>
  <si>
    <t>Ex. 4.8</t>
  </si>
  <si>
    <t>Price offer</t>
  </si>
  <si>
    <t>P=100</t>
  </si>
  <si>
    <t>theoretical discount rates</t>
  </si>
  <si>
    <t>theoretical spot rates</t>
  </si>
  <si>
    <t>coupon for 5-y</t>
  </si>
  <si>
    <t>coupon for 3-y</t>
  </si>
  <si>
    <t>coupon for 10-y</t>
  </si>
  <si>
    <t>DURATION</t>
  </si>
  <si>
    <t>Ex. 6.1</t>
  </si>
  <si>
    <t>MOD DUR</t>
  </si>
  <si>
    <t>CX</t>
  </si>
  <si>
    <t>deltaP/P</t>
  </si>
  <si>
    <t>D</t>
  </si>
  <si>
    <t>D+CX</t>
  </si>
  <si>
    <t>new price</t>
  </si>
  <si>
    <t>decrease in price</t>
  </si>
  <si>
    <t>Ex. 6.2</t>
  </si>
  <si>
    <t xml:space="preserve">change </t>
  </si>
  <si>
    <t>Ex. 6.3</t>
  </si>
</sst>
</file>

<file path=xl/styles.xml><?xml version="1.0" encoding="utf-8"?>
<styleSheet xmlns="http://schemas.openxmlformats.org/spreadsheetml/2006/main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0.000%"/>
    <numFmt numFmtId="166" formatCode="0.000"/>
    <numFmt numFmtId="171" formatCode="0.00000"/>
    <numFmt numFmtId="172" formatCode="0.0000"/>
    <numFmt numFmtId="173" formatCode="0.0%"/>
    <numFmt numFmtId="178" formatCode="_-* #,##0.0000\ _z_ł_-;\-* #,##0.0000\ _z_ł_-;_-* &quot;-&quot;??\ _z_ł_-;_-@_-"/>
    <numFmt numFmtId="181" formatCode="_-* #,##0.00\ _z_ł_-;\-* #,##0.00\ _z_ł_-;_-* &quot;-&quot;????\ _z_ł_-;_-@_-"/>
  </numFmts>
  <fonts count="10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0" fontId="0" fillId="0" borderId="0" xfId="2" applyNumberFormat="1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71" fontId="0" fillId="2" borderId="1" xfId="0" applyNumberFormat="1" applyFill="1" applyBorder="1" applyAlignment="1">
      <alignment horizontal="center"/>
    </xf>
    <xf numFmtId="10" fontId="0" fillId="0" borderId="0" xfId="2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/>
    <xf numFmtId="10" fontId="5" fillId="3" borderId="0" xfId="2" applyNumberFormat="1" applyFont="1" applyFill="1"/>
    <xf numFmtId="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172" fontId="5" fillId="3" borderId="0" xfId="2" applyNumberFormat="1" applyFont="1" applyFill="1"/>
    <xf numFmtId="17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14" fontId="0" fillId="0" borderId="0" xfId="0" applyNumberFormat="1"/>
    <xf numFmtId="172" fontId="5" fillId="4" borderId="0" xfId="0" applyNumberFormat="1" applyFont="1" applyFill="1"/>
    <xf numFmtId="172" fontId="5" fillId="6" borderId="0" xfId="0" applyNumberFormat="1" applyFont="1" applyFill="1"/>
    <xf numFmtId="8" fontId="1" fillId="0" borderId="0" xfId="0" applyNumberFormat="1" applyFont="1" applyAlignment="1">
      <alignment horizontal="right"/>
    </xf>
    <xf numFmtId="166" fontId="5" fillId="6" borderId="0" xfId="0" applyNumberFormat="1" applyFont="1" applyFill="1"/>
    <xf numFmtId="14" fontId="1" fillId="0" borderId="0" xfId="0" applyNumberFormat="1" applyFont="1" applyAlignment="1">
      <alignment horizontal="left"/>
    </xf>
    <xf numFmtId="0" fontId="1" fillId="6" borderId="0" xfId="0" applyFont="1" applyFill="1" applyAlignment="1">
      <alignment horizontal="right"/>
    </xf>
    <xf numFmtId="9" fontId="0" fillId="6" borderId="0" xfId="0" applyNumberFormat="1" applyFill="1" applyAlignment="1">
      <alignment horizontal="left"/>
    </xf>
    <xf numFmtId="173" fontId="0" fillId="6" borderId="0" xfId="0" applyNumberFormat="1" applyFill="1" applyAlignment="1">
      <alignment horizontal="left"/>
    </xf>
    <xf numFmtId="2" fontId="0" fillId="6" borderId="0" xfId="0" applyNumberFormat="1" applyFill="1" applyAlignment="1">
      <alignment horizontal="left"/>
    </xf>
    <xf numFmtId="166" fontId="0" fillId="6" borderId="0" xfId="0" applyNumberFormat="1" applyFill="1" applyAlignment="1">
      <alignment horizontal="left"/>
    </xf>
    <xf numFmtId="0" fontId="0" fillId="0" borderId="5" xfId="0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8" fontId="7" fillId="2" borderId="0" xfId="1" applyNumberFormat="1" applyFont="1" applyFill="1" applyAlignment="1">
      <alignment horizontal="center"/>
    </xf>
    <xf numFmtId="178" fontId="0" fillId="0" borderId="0" xfId="0" applyNumberFormat="1"/>
    <xf numFmtId="10" fontId="0" fillId="0" borderId="0" xfId="0" applyNumberFormat="1"/>
    <xf numFmtId="0" fontId="2" fillId="0" borderId="2" xfId="0" applyFont="1" applyBorder="1" applyAlignment="1">
      <alignment horizontal="center"/>
    </xf>
    <xf numFmtId="178" fontId="8" fillId="2" borderId="0" xfId="1" applyNumberFormat="1" applyFont="1" applyFill="1" applyAlignment="1">
      <alignment horizontal="center"/>
    </xf>
    <xf numFmtId="10" fontId="0" fillId="0" borderId="1" xfId="2" applyNumberFormat="1" applyFont="1" applyFill="1" applyBorder="1" applyAlignment="1">
      <alignment horizontal="center"/>
    </xf>
    <xf numFmtId="181" fontId="2" fillId="2" borderId="0" xfId="0" applyNumberFormat="1" applyFont="1" applyFill="1"/>
    <xf numFmtId="43" fontId="0" fillId="0" borderId="0" xfId="1" applyFont="1"/>
    <xf numFmtId="2" fontId="5" fillId="4" borderId="0" xfId="0" applyNumberFormat="1" applyFont="1" applyFill="1"/>
    <xf numFmtId="2" fontId="1" fillId="7" borderId="0" xfId="2" applyNumberFormat="1" applyFont="1" applyFill="1"/>
    <xf numFmtId="2" fontId="1" fillId="7" borderId="0" xfId="0" applyNumberFormat="1" applyFont="1" applyFill="1"/>
    <xf numFmtId="172" fontId="1" fillId="4" borderId="0" xfId="0" applyNumberFormat="1" applyFont="1" applyFill="1"/>
    <xf numFmtId="172" fontId="1" fillId="5" borderId="0" xfId="0" applyNumberFormat="1" applyFont="1" applyFill="1"/>
    <xf numFmtId="2" fontId="1" fillId="5" borderId="0" xfId="0" applyNumberFormat="1" applyFont="1" applyFill="1"/>
    <xf numFmtId="0" fontId="9" fillId="0" borderId="0" xfId="0" applyFont="1" applyAlignment="1">
      <alignment horizontal="left"/>
    </xf>
    <xf numFmtId="171" fontId="1" fillId="4" borderId="0" xfId="0" applyNumberFormat="1" applyFont="1" applyFill="1"/>
    <xf numFmtId="171" fontId="1" fillId="5" borderId="0" xfId="0" applyNumberFormat="1" applyFont="1" applyFill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2690371057031088"/>
          <c:y val="4.8571428571428557E-2"/>
          <c:w val="0.83756448976404996"/>
          <c:h val="0.84857142857142864"/>
        </c:manualLayout>
      </c:layout>
      <c:scatterChart>
        <c:scatterStyle val="smoothMarker"/>
        <c:ser>
          <c:idx val="0"/>
          <c:order val="0"/>
          <c:tx>
            <c:strRef>
              <c:f>'P5'!$C$1</c:f>
              <c:strCache>
                <c:ptCount val="1"/>
                <c:pt idx="0">
                  <c:v>discount factor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CC00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1396778448379242"/>
                  <c:y val="2.2041844769403848E-2"/>
                </c:manualLayout>
              </c:layout>
              <c:numFmt formatCode="General" sourceLinked="0"/>
            </c:trendlineLbl>
          </c:trendline>
          <c:xVal>
            <c:numRef>
              <c:f>'P5'!$A$2:$A$7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</c:numCache>
            </c:numRef>
          </c:xVal>
          <c:yVal>
            <c:numRef>
              <c:f>'P5'!$C$2:$C$7</c:f>
              <c:numCache>
                <c:formatCode>0.00000</c:formatCode>
                <c:ptCount val="6"/>
                <c:pt idx="0" formatCode="General">
                  <c:v>1</c:v>
                </c:pt>
              </c:numCache>
            </c:numRef>
          </c:yVal>
          <c:smooth val="1"/>
        </c:ser>
        <c:axId val="187094144"/>
        <c:axId val="187748352"/>
      </c:scatterChart>
      <c:valAx>
        <c:axId val="187094144"/>
        <c:scaling>
          <c:orientation val="minMax"/>
          <c:max val="10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748352"/>
        <c:crosses val="autoZero"/>
        <c:crossBetween val="midCat"/>
      </c:valAx>
      <c:valAx>
        <c:axId val="187748352"/>
        <c:scaling>
          <c:orientation val="minMax"/>
          <c:max val="1"/>
          <c:min val="0.70000000000000062"/>
        </c:scaling>
        <c:axPos val="l"/>
        <c:numFmt formatCode="#,##0.00_ ;\-#,##0.00\ 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094144"/>
        <c:crosses val="autoZero"/>
        <c:crossBetween val="midCat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908683857327557"/>
          <c:y val="0.12285714285714286"/>
          <c:w val="0.49746254543561852"/>
          <c:h val="0.1400000000000000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2690371057031083"/>
          <c:y val="4.8571428571428557E-2"/>
          <c:w val="0.83756448976405018"/>
          <c:h val="0.84857142857142864"/>
        </c:manualLayout>
      </c:layout>
      <c:scatterChart>
        <c:scatterStyle val="smoothMarker"/>
        <c:ser>
          <c:idx val="0"/>
          <c:order val="0"/>
          <c:tx>
            <c:strRef>
              <c:f>P5_sol!$C$1</c:f>
              <c:strCache>
                <c:ptCount val="1"/>
                <c:pt idx="0">
                  <c:v>discount factor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CC00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2677671636223138"/>
                  <c:y val="-6.0724722842480511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50"/>
                  </a:pPr>
                  <a:endParaRPr lang="en-US"/>
                </a:p>
              </c:txPr>
            </c:trendlineLbl>
          </c:trendline>
          <c:xVal>
            <c:numRef>
              <c:f>P5_sol!$A$2:$A$6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</c:numCache>
            </c:numRef>
          </c:xVal>
          <c:yVal>
            <c:numRef>
              <c:f>P5_sol!$C$2:$C$6</c:f>
              <c:numCache>
                <c:formatCode>0.00000</c:formatCode>
                <c:ptCount val="5"/>
                <c:pt idx="0" formatCode="General">
                  <c:v>1</c:v>
                </c:pt>
                <c:pt idx="1">
                  <c:v>0.96618357487922713</c:v>
                </c:pt>
                <c:pt idx="2">
                  <c:v>0.92991335997225155</c:v>
                </c:pt>
                <c:pt idx="3">
                  <c:v>0.83994235939463824</c:v>
                </c:pt>
                <c:pt idx="4">
                  <c:v>0.71235265941002801</c:v>
                </c:pt>
              </c:numCache>
            </c:numRef>
          </c:yVal>
          <c:smooth val="1"/>
        </c:ser>
        <c:axId val="181262976"/>
        <c:axId val="186749696"/>
      </c:scatterChart>
      <c:valAx>
        <c:axId val="181262976"/>
        <c:scaling>
          <c:orientation val="minMax"/>
          <c:max val="10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749696"/>
        <c:crosses val="autoZero"/>
        <c:crossBetween val="midCat"/>
      </c:valAx>
      <c:valAx>
        <c:axId val="186749696"/>
        <c:scaling>
          <c:orientation val="minMax"/>
          <c:max val="1"/>
          <c:min val="0.7000000000000004"/>
        </c:scaling>
        <c:axPos val="l"/>
        <c:numFmt formatCode="#,##0.00_ ;\-#,##0.00\ 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62976"/>
        <c:crosses val="autoZero"/>
        <c:crossBetween val="midCat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908683857327546"/>
          <c:y val="0.12285714285714286"/>
          <c:w val="0.49746254543561841"/>
          <c:h val="0.1400000000000000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0</xdr:row>
      <xdr:rowOff>171450</xdr:rowOff>
    </xdr:from>
    <xdr:to>
      <xdr:col>11</xdr:col>
      <xdr:colOff>333375</xdr:colOff>
      <xdr:row>19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0</xdr:row>
      <xdr:rowOff>171450</xdr:rowOff>
    </xdr:from>
    <xdr:to>
      <xdr:col>11</xdr:col>
      <xdr:colOff>333375</xdr:colOff>
      <xdr:row>19</xdr:row>
      <xdr:rowOff>123825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550/AppData/Roaming/Microsoft/Excel/wyk&#322;ad_xls_rozw%20(version%20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a"/>
      <sheetName val="Arkusz2"/>
      <sheetName val="frd"/>
      <sheetName val="imp.frd"/>
      <sheetName val="krzywa"/>
      <sheetName val="czyn.dysk"/>
      <sheetName val="Arkusz1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stopy spotowe</v>
          </cell>
        </row>
        <row r="2">
          <cell r="A2">
            <v>1</v>
          </cell>
          <cell r="B2">
            <v>3.5000000000000003E-2</v>
          </cell>
        </row>
        <row r="3">
          <cell r="A3">
            <v>2</v>
          </cell>
          <cell r="B3">
            <v>3.6999999999999998E-2</v>
          </cell>
        </row>
        <row r="4">
          <cell r="A4">
            <v>5</v>
          </cell>
          <cell r="B4">
            <v>3.5499999999999997E-2</v>
          </cell>
        </row>
        <row r="5">
          <cell r="A5">
            <v>10</v>
          </cell>
          <cell r="B5">
            <v>3.4500000000000003E-2</v>
          </cell>
        </row>
        <row r="7">
          <cell r="C7" t="str">
            <v>stopy teoretyczne</v>
          </cell>
        </row>
        <row r="8">
          <cell r="A8">
            <v>1</v>
          </cell>
          <cell r="C8">
            <v>3.6162055745518451E-2</v>
          </cell>
        </row>
        <row r="9">
          <cell r="A9">
            <v>2</v>
          </cell>
          <cell r="C9">
            <v>3.6005240542163142E-2</v>
          </cell>
        </row>
        <row r="10">
          <cell r="A10">
            <v>3</v>
          </cell>
          <cell r="C10">
            <v>3.5859276917254101E-2</v>
          </cell>
        </row>
        <row r="11">
          <cell r="A11">
            <v>4</v>
          </cell>
          <cell r="C11">
            <v>3.5696628565831778E-2</v>
          </cell>
        </row>
        <row r="12">
          <cell r="A12">
            <v>5</v>
          </cell>
          <cell r="C12">
            <v>3.5510444640624028E-2</v>
          </cell>
        </row>
        <row r="13">
          <cell r="A13">
            <v>6</v>
          </cell>
          <cell r="C13">
            <v>3.5297300450864988E-2</v>
          </cell>
        </row>
        <row r="14">
          <cell r="A14">
            <v>7</v>
          </cell>
          <cell r="C14">
            <v>3.505474581801149E-2</v>
          </cell>
        </row>
        <row r="15">
          <cell r="A15">
            <v>8</v>
          </cell>
          <cell r="C15">
            <v>3.47807071540569E-2</v>
          </cell>
        </row>
        <row r="16">
          <cell r="A16">
            <v>9</v>
          </cell>
          <cell r="C16">
            <v>3.4473304147314643E-2</v>
          </cell>
        </row>
        <row r="17">
          <cell r="A17">
            <v>10</v>
          </cell>
          <cell r="C17">
            <v>3.4130793280364502E-2</v>
          </cell>
        </row>
      </sheetData>
      <sheetData sheetId="6">
        <row r="1">
          <cell r="C1" t="str">
            <v>stopy dyskontowe</v>
          </cell>
        </row>
        <row r="2">
          <cell r="A2">
            <v>0</v>
          </cell>
          <cell r="C2">
            <v>1</v>
          </cell>
        </row>
        <row r="3">
          <cell r="A3">
            <v>1</v>
          </cell>
          <cell r="C3">
            <v>0.96618357487922713</v>
          </cell>
        </row>
        <row r="4">
          <cell r="A4">
            <v>2</v>
          </cell>
          <cell r="C4">
            <v>0.92991335997225155</v>
          </cell>
        </row>
        <row r="5">
          <cell r="A5">
            <v>5</v>
          </cell>
          <cell r="C5">
            <v>0.83994235939463824</v>
          </cell>
        </row>
        <row r="6">
          <cell r="A6">
            <v>10</v>
          </cell>
          <cell r="C6">
            <v>0.71235265941002801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>
      <selection sqref="A1:XFD6"/>
    </sheetView>
  </sheetViews>
  <sheetFormatPr defaultRowHeight="12.75"/>
  <cols>
    <col min="3" max="3" width="10.140625" bestFit="1" customWidth="1"/>
    <col min="5" max="5" width="12" customWidth="1"/>
    <col min="6" max="6" width="10.28515625" bestFit="1" customWidth="1"/>
  </cols>
  <sheetData>
    <row r="1" spans="1:6" ht="14.25">
      <c r="A1" s="21" t="s">
        <v>6</v>
      </c>
      <c r="B1" s="13" t="s">
        <v>4</v>
      </c>
      <c r="C1" s="14">
        <v>3</v>
      </c>
      <c r="F1" s="15"/>
    </row>
    <row r="2" spans="1:6" ht="14.25">
      <c r="B2" s="22" t="s">
        <v>9</v>
      </c>
      <c r="C2" s="14">
        <v>100</v>
      </c>
      <c r="F2" s="15"/>
    </row>
    <row r="3" spans="1:6" ht="14.25">
      <c r="B3" s="22" t="s">
        <v>7</v>
      </c>
      <c r="C3" s="17">
        <v>0.09</v>
      </c>
      <c r="E3" s="21" t="s">
        <v>8</v>
      </c>
      <c r="F3" s="23"/>
    </row>
    <row r="4" spans="1:6" ht="14.25">
      <c r="B4" s="13" t="s">
        <v>1</v>
      </c>
      <c r="C4" s="17">
        <v>0.08</v>
      </c>
      <c r="F4" s="15"/>
    </row>
    <row r="5" spans="1:6" ht="14.25">
      <c r="B5" s="13" t="s">
        <v>5</v>
      </c>
      <c r="C5" s="18">
        <v>43991</v>
      </c>
      <c r="F5" s="15"/>
    </row>
    <row r="6" spans="1:6" ht="14.25">
      <c r="B6" s="19" t="s">
        <v>0</v>
      </c>
      <c r="C6" s="20">
        <v>45086</v>
      </c>
      <c r="F6" s="15"/>
    </row>
    <row r="7" spans="1:6" ht="14.25">
      <c r="C7" s="14"/>
      <c r="F7" s="15"/>
    </row>
    <row r="8" spans="1:6" ht="14.25">
      <c r="C8" s="14"/>
      <c r="F8" s="15"/>
    </row>
    <row r="9" spans="1:6" ht="14.25">
      <c r="A9" s="21" t="s">
        <v>10</v>
      </c>
      <c r="B9" s="13" t="s">
        <v>4</v>
      </c>
      <c r="C9" s="14">
        <v>3</v>
      </c>
      <c r="F9" s="15"/>
    </row>
    <row r="10" spans="1:6" ht="14.25">
      <c r="B10" s="22" t="s">
        <v>9</v>
      </c>
      <c r="C10" s="14">
        <v>100</v>
      </c>
      <c r="F10" s="15"/>
    </row>
    <row r="11" spans="1:6" ht="14.25">
      <c r="B11" s="22" t="s">
        <v>7</v>
      </c>
      <c r="C11" s="17">
        <v>0.09</v>
      </c>
      <c r="E11" s="21" t="s">
        <v>8</v>
      </c>
      <c r="F11" s="23"/>
    </row>
    <row r="12" spans="1:6" ht="14.25">
      <c r="B12" s="13" t="s">
        <v>1</v>
      </c>
      <c r="C12" s="17">
        <v>0.08</v>
      </c>
      <c r="F12" s="15"/>
    </row>
    <row r="13" spans="1:6" ht="14.25">
      <c r="B13" s="13" t="s">
        <v>5</v>
      </c>
      <c r="C13" s="18">
        <v>43991</v>
      </c>
      <c r="F13" s="15"/>
    </row>
    <row r="14" spans="1:6" ht="14.25">
      <c r="B14" s="19" t="s">
        <v>0</v>
      </c>
      <c r="C14" s="20">
        <v>45086</v>
      </c>
      <c r="F14" s="15"/>
    </row>
    <row r="15" spans="1:6" ht="14.25">
      <c r="C15" s="14"/>
      <c r="F15" s="15"/>
    </row>
    <row r="16" spans="1:6" ht="14.25">
      <c r="C16" s="14"/>
      <c r="F16" s="15"/>
    </row>
    <row r="17" spans="1:6" ht="14.25">
      <c r="A17" s="21" t="s">
        <v>11</v>
      </c>
      <c r="B17" s="22" t="s">
        <v>9</v>
      </c>
      <c r="C17" s="14">
        <v>100</v>
      </c>
      <c r="F17" s="15"/>
    </row>
    <row r="18" spans="1:6" ht="14.25">
      <c r="B18" s="22" t="s">
        <v>7</v>
      </c>
      <c r="C18" s="25">
        <v>2.1219999999999999E-2</v>
      </c>
      <c r="E18" s="21" t="s">
        <v>16</v>
      </c>
      <c r="F18" s="23"/>
    </row>
    <row r="19" spans="1:6" ht="14.25">
      <c r="B19" s="13" t="s">
        <v>1</v>
      </c>
      <c r="C19" s="17">
        <v>0.02</v>
      </c>
      <c r="E19" s="21" t="s">
        <v>12</v>
      </c>
      <c r="F19" s="29"/>
    </row>
    <row r="20" spans="1:6" ht="14.25">
      <c r="B20" s="13" t="s">
        <v>5</v>
      </c>
      <c r="C20" s="18">
        <v>43654</v>
      </c>
      <c r="F20" s="15"/>
    </row>
    <row r="21" spans="1:6" ht="14.25">
      <c r="B21" s="19" t="s">
        <v>0</v>
      </c>
      <c r="C21" s="20">
        <v>44364</v>
      </c>
      <c r="E21" s="21" t="s">
        <v>13</v>
      </c>
      <c r="F21" s="28"/>
    </row>
    <row r="22" spans="1:6" ht="14.25">
      <c r="B22" s="26" t="s">
        <v>14</v>
      </c>
      <c r="C22" s="27">
        <v>43633</v>
      </c>
      <c r="F22" s="15"/>
    </row>
    <row r="23" spans="1:6" ht="14.25">
      <c r="B23" s="22" t="s">
        <v>15</v>
      </c>
      <c r="C23" s="18">
        <v>43999</v>
      </c>
      <c r="F23" s="15"/>
    </row>
    <row r="25" spans="1:6" ht="14.25">
      <c r="C25" s="14"/>
      <c r="F25" s="15"/>
    </row>
    <row r="26" spans="1:6" ht="14.25">
      <c r="A26" s="21" t="s">
        <v>17</v>
      </c>
      <c r="B26" s="22" t="s">
        <v>9</v>
      </c>
      <c r="C26" s="14">
        <v>100</v>
      </c>
      <c r="F26" s="15"/>
    </row>
    <row r="27" spans="1:6" ht="14.25">
      <c r="B27" s="22" t="s">
        <v>7</v>
      </c>
      <c r="C27" s="17">
        <v>0.05</v>
      </c>
      <c r="E27" s="21" t="s">
        <v>8</v>
      </c>
      <c r="F27" s="23"/>
    </row>
    <row r="28" spans="1:6" ht="14.25">
      <c r="B28" s="13" t="s">
        <v>1</v>
      </c>
      <c r="C28" s="17">
        <v>0</v>
      </c>
      <c r="F28" s="15"/>
    </row>
    <row r="29" spans="1:6">
      <c r="B29" s="13" t="s">
        <v>5</v>
      </c>
      <c r="C29" s="18">
        <v>43781</v>
      </c>
    </row>
    <row r="30" spans="1:6">
      <c r="B30" s="19" t="s">
        <v>0</v>
      </c>
      <c r="C30" s="20">
        <v>44402</v>
      </c>
    </row>
    <row r="31" spans="1:6" ht="14.25">
      <c r="B31" s="26" t="s">
        <v>19</v>
      </c>
      <c r="C31">
        <f>C30-C29</f>
        <v>621</v>
      </c>
      <c r="E31" s="30" t="s">
        <v>18</v>
      </c>
      <c r="F31" s="31"/>
    </row>
    <row r="34" spans="1:6" ht="14.25">
      <c r="A34" s="21" t="s">
        <v>20</v>
      </c>
      <c r="B34" s="13" t="s">
        <v>4</v>
      </c>
      <c r="C34" s="14">
        <v>30</v>
      </c>
      <c r="F34" s="15"/>
    </row>
    <row r="35" spans="1:6" ht="14.25">
      <c r="B35" s="22" t="s">
        <v>9</v>
      </c>
      <c r="C35" s="14">
        <v>100</v>
      </c>
      <c r="F35" s="15"/>
    </row>
    <row r="36" spans="1:6" ht="14.25">
      <c r="B36" s="33" t="s">
        <v>7</v>
      </c>
      <c r="C36" s="34">
        <v>0.03</v>
      </c>
      <c r="E36" s="21" t="s">
        <v>8</v>
      </c>
      <c r="F36" s="23"/>
    </row>
    <row r="37" spans="1:6" ht="14.25">
      <c r="B37" s="13" t="s">
        <v>1</v>
      </c>
      <c r="C37" s="25">
        <v>2.8750000000000001E-2</v>
      </c>
      <c r="F37" s="15"/>
    </row>
    <row r="38" spans="1:6" ht="14.25">
      <c r="B38" s="22" t="s">
        <v>21</v>
      </c>
      <c r="C38" s="18">
        <v>43745</v>
      </c>
      <c r="F38" s="15"/>
    </row>
    <row r="39" spans="1:6" ht="14.25">
      <c r="B39" s="22" t="s">
        <v>0</v>
      </c>
      <c r="C39" s="32">
        <v>54703</v>
      </c>
      <c r="F39" s="15"/>
    </row>
    <row r="42" spans="1:6" ht="14.25">
      <c r="A42" s="21" t="s">
        <v>22</v>
      </c>
      <c r="B42" s="13" t="s">
        <v>4</v>
      </c>
      <c r="C42" s="14">
        <v>100</v>
      </c>
      <c r="F42" s="15"/>
    </row>
    <row r="43" spans="1:6" ht="14.25">
      <c r="B43" s="22" t="s">
        <v>9</v>
      </c>
      <c r="C43" s="14">
        <v>100</v>
      </c>
      <c r="F43" s="15"/>
    </row>
    <row r="44" spans="1:6" ht="14.25">
      <c r="B44" s="33" t="s">
        <v>7</v>
      </c>
      <c r="C44" s="35">
        <v>4.4999999999999998E-2</v>
      </c>
      <c r="E44" s="21" t="s">
        <v>8</v>
      </c>
      <c r="F44" s="23"/>
    </row>
    <row r="45" spans="1:6" ht="14.25">
      <c r="B45" s="13" t="s">
        <v>1</v>
      </c>
      <c r="C45" s="25">
        <v>4.8140000000000002E-2</v>
      </c>
      <c r="F45" s="15"/>
    </row>
    <row r="46" spans="1:6" ht="14.25">
      <c r="B46" s="22" t="s">
        <v>21</v>
      </c>
      <c r="C46" s="18">
        <v>41843</v>
      </c>
      <c r="F46" s="15"/>
    </row>
    <row r="47" spans="1:6" ht="14.25">
      <c r="B47" s="22" t="s">
        <v>0</v>
      </c>
      <c r="C47" s="32">
        <v>78367</v>
      </c>
      <c r="F47" s="15"/>
    </row>
    <row r="50" spans="1:6" ht="14.25">
      <c r="A50" s="21" t="s">
        <v>23</v>
      </c>
      <c r="B50" s="22" t="s">
        <v>9</v>
      </c>
      <c r="C50" s="14">
        <v>100</v>
      </c>
      <c r="F50" s="15"/>
    </row>
    <row r="51" spans="1:6" ht="14.25">
      <c r="B51" s="33" t="s">
        <v>28</v>
      </c>
      <c r="C51" s="36">
        <v>101.05</v>
      </c>
      <c r="E51" s="21" t="s">
        <v>24</v>
      </c>
      <c r="F51" s="16"/>
    </row>
    <row r="52" spans="1:6" ht="14.25">
      <c r="B52" s="33" t="s">
        <v>26</v>
      </c>
      <c r="C52" s="36">
        <v>99.1</v>
      </c>
      <c r="E52" s="21" t="s">
        <v>25</v>
      </c>
      <c r="F52" s="16"/>
    </row>
    <row r="53" spans="1:6" ht="14.25">
      <c r="B53" s="13" t="s">
        <v>1</v>
      </c>
      <c r="C53" s="24">
        <v>1.7999999999999999E-2</v>
      </c>
      <c r="F53" s="15"/>
    </row>
    <row r="54" spans="1:6" ht="14.25">
      <c r="B54" s="22" t="s">
        <v>5</v>
      </c>
      <c r="C54" s="18">
        <v>43990</v>
      </c>
      <c r="F54" s="15"/>
    </row>
    <row r="55" spans="1:6">
      <c r="B55" s="22" t="s">
        <v>0</v>
      </c>
      <c r="C55" s="32">
        <v>45780</v>
      </c>
    </row>
    <row r="58" spans="1:6" ht="14.25">
      <c r="A58" s="21" t="s">
        <v>27</v>
      </c>
      <c r="B58" s="22" t="s">
        <v>9</v>
      </c>
      <c r="C58" s="14">
        <v>100</v>
      </c>
      <c r="F58" s="15"/>
    </row>
    <row r="59" spans="1:6" ht="14.25">
      <c r="B59" s="33" t="s">
        <v>28</v>
      </c>
      <c r="C59" s="37">
        <v>98.385000000000005</v>
      </c>
      <c r="E59" s="21" t="s">
        <v>24</v>
      </c>
      <c r="F59" s="16"/>
    </row>
    <row r="60" spans="1:6" ht="14.25">
      <c r="B60" s="13" t="s">
        <v>1</v>
      </c>
      <c r="C60" s="24">
        <v>8.2500000000000004E-2</v>
      </c>
      <c r="F60" s="15"/>
    </row>
    <row r="61" spans="1:6" ht="14.25">
      <c r="B61" s="22" t="s">
        <v>5</v>
      </c>
      <c r="C61" s="18">
        <v>42760</v>
      </c>
      <c r="F61" s="15"/>
    </row>
    <row r="62" spans="1:6">
      <c r="B62" s="22" t="s">
        <v>0</v>
      </c>
      <c r="C62" s="32">
        <v>43855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>
      <selection activeCell="F3" sqref="F3"/>
    </sheetView>
  </sheetViews>
  <sheetFormatPr defaultRowHeight="12.75"/>
  <cols>
    <col min="3" max="3" width="10.140625" bestFit="1" customWidth="1"/>
    <col min="5" max="5" width="12" customWidth="1"/>
    <col min="6" max="6" width="10.28515625" bestFit="1" customWidth="1"/>
  </cols>
  <sheetData>
    <row r="1" spans="1:6">
      <c r="A1" s="21" t="s">
        <v>6</v>
      </c>
      <c r="B1" s="13" t="s">
        <v>4</v>
      </c>
      <c r="C1" s="14">
        <v>3</v>
      </c>
      <c r="F1" s="15"/>
    </row>
    <row r="2" spans="1:6">
      <c r="B2" s="22" t="s">
        <v>9</v>
      </c>
      <c r="C2" s="14">
        <v>100</v>
      </c>
      <c r="F2" s="15"/>
    </row>
    <row r="3" spans="1:6">
      <c r="B3" s="22" t="s">
        <v>7</v>
      </c>
      <c r="C3" s="17">
        <v>0.09</v>
      </c>
      <c r="E3" s="21" t="s">
        <v>8</v>
      </c>
      <c r="F3" s="23">
        <f>PRICE(C5,C6,C4,C3,C2,1,0)</f>
        <v>97.468705334011815</v>
      </c>
    </row>
    <row r="4" spans="1:6">
      <c r="B4" s="13" t="s">
        <v>1</v>
      </c>
      <c r="C4" s="17">
        <v>0.08</v>
      </c>
      <c r="F4" s="15"/>
    </row>
    <row r="5" spans="1:6">
      <c r="B5" s="13" t="s">
        <v>5</v>
      </c>
      <c r="C5" s="18">
        <v>43991</v>
      </c>
      <c r="F5" s="15"/>
    </row>
    <row r="6" spans="1:6">
      <c r="B6" s="19" t="s">
        <v>0</v>
      </c>
      <c r="C6" s="20">
        <v>45086</v>
      </c>
      <c r="F6" s="15"/>
    </row>
    <row r="7" spans="1:6">
      <c r="C7" s="14"/>
      <c r="F7" s="15"/>
    </row>
    <row r="8" spans="1:6">
      <c r="C8" s="14"/>
      <c r="F8" s="15"/>
    </row>
    <row r="9" spans="1:6">
      <c r="A9" s="21" t="s">
        <v>10</v>
      </c>
      <c r="B9" s="13" t="s">
        <v>4</v>
      </c>
      <c r="C9" s="14">
        <v>3</v>
      </c>
      <c r="F9" s="15"/>
    </row>
    <row r="10" spans="1:6">
      <c r="B10" s="22" t="s">
        <v>9</v>
      </c>
      <c r="C10" s="14">
        <v>100</v>
      </c>
      <c r="F10" s="15"/>
    </row>
    <row r="11" spans="1:6">
      <c r="B11" s="22" t="s">
        <v>7</v>
      </c>
      <c r="C11" s="17">
        <v>0.09</v>
      </c>
      <c r="E11" s="21" t="s">
        <v>8</v>
      </c>
      <c r="F11" s="23">
        <f>PRICE(C13,C14,C12,C11,C10,2,0)</f>
        <v>97.421063758646355</v>
      </c>
    </row>
    <row r="12" spans="1:6">
      <c r="B12" s="13" t="s">
        <v>1</v>
      </c>
      <c r="C12" s="17">
        <v>0.08</v>
      </c>
      <c r="F12" s="15"/>
    </row>
    <row r="13" spans="1:6">
      <c r="B13" s="13" t="s">
        <v>5</v>
      </c>
      <c r="C13" s="18">
        <v>43991</v>
      </c>
      <c r="F13" s="15"/>
    </row>
    <row r="14" spans="1:6">
      <c r="B14" s="19" t="s">
        <v>0</v>
      </c>
      <c r="C14" s="20">
        <v>45086</v>
      </c>
      <c r="F14" s="15"/>
    </row>
    <row r="15" spans="1:6">
      <c r="C15" s="14"/>
      <c r="F15" s="15"/>
    </row>
    <row r="16" spans="1:6">
      <c r="C16" s="14"/>
      <c r="F16" s="15"/>
    </row>
    <row r="17" spans="1:6">
      <c r="A17" s="21" t="s">
        <v>11</v>
      </c>
      <c r="B17" s="22" t="s">
        <v>9</v>
      </c>
      <c r="C17" s="14">
        <v>100</v>
      </c>
      <c r="F17" s="15"/>
    </row>
    <row r="18" spans="1:6">
      <c r="B18" s="22" t="s">
        <v>7</v>
      </c>
      <c r="C18" s="25">
        <v>2.1219999999999999E-2</v>
      </c>
      <c r="E18" s="21" t="s">
        <v>16</v>
      </c>
      <c r="F18" s="23">
        <f>PRICE(C20,C21,C19,C18,C17,1,1)</f>
        <v>99.76906620321337</v>
      </c>
    </row>
    <row r="19" spans="1:6">
      <c r="B19" s="13" t="s">
        <v>1</v>
      </c>
      <c r="C19" s="17">
        <v>0.02</v>
      </c>
      <c r="E19" s="21" t="s">
        <v>12</v>
      </c>
      <c r="F19" s="29">
        <f>ACCRINT(C22,C23,C20,C19,C17,1,1)</f>
        <v>0.11475409836065574</v>
      </c>
    </row>
    <row r="20" spans="1:6">
      <c r="B20" s="13" t="s">
        <v>5</v>
      </c>
      <c r="C20" s="18">
        <v>43654</v>
      </c>
      <c r="F20" s="15"/>
    </row>
    <row r="21" spans="1:6">
      <c r="B21" s="19" t="s">
        <v>0</v>
      </c>
      <c r="C21" s="20">
        <v>44364</v>
      </c>
      <c r="E21" s="21" t="s">
        <v>13</v>
      </c>
      <c r="F21" s="28">
        <f>F18+F19</f>
        <v>99.883820301574019</v>
      </c>
    </row>
    <row r="22" spans="1:6">
      <c r="B22" s="26" t="s">
        <v>14</v>
      </c>
      <c r="C22" s="27">
        <v>43633</v>
      </c>
      <c r="F22" s="15"/>
    </row>
    <row r="23" spans="1:6">
      <c r="B23" s="22" t="s">
        <v>15</v>
      </c>
      <c r="C23" s="18">
        <v>43999</v>
      </c>
      <c r="F23" s="15"/>
    </row>
    <row r="25" spans="1:6">
      <c r="C25" s="14"/>
      <c r="F25" s="15"/>
    </row>
    <row r="26" spans="1:6">
      <c r="A26" s="21" t="s">
        <v>17</v>
      </c>
      <c r="B26" s="22" t="s">
        <v>9</v>
      </c>
      <c r="C26" s="14">
        <v>100</v>
      </c>
      <c r="F26" s="15"/>
    </row>
    <row r="27" spans="1:6">
      <c r="B27" s="22" t="s">
        <v>7</v>
      </c>
      <c r="C27" s="17">
        <v>0.05</v>
      </c>
      <c r="E27" s="21" t="s">
        <v>8</v>
      </c>
      <c r="F27" s="23">
        <f>C26/((1+C27)^F31)</f>
        <v>92.03418379803631</v>
      </c>
    </row>
    <row r="28" spans="1:6">
      <c r="B28" s="13" t="s">
        <v>1</v>
      </c>
      <c r="C28" s="17">
        <v>0</v>
      </c>
      <c r="F28" s="15"/>
    </row>
    <row r="29" spans="1:6">
      <c r="B29" s="13" t="s">
        <v>5</v>
      </c>
      <c r="C29" s="18">
        <v>43781</v>
      </c>
    </row>
    <row r="30" spans="1:6">
      <c r="B30" s="19" t="s">
        <v>0</v>
      </c>
      <c r="C30" s="20">
        <v>44402</v>
      </c>
    </row>
    <row r="31" spans="1:6">
      <c r="B31" s="26" t="s">
        <v>19</v>
      </c>
      <c r="C31">
        <f>C30-C29</f>
        <v>621</v>
      </c>
      <c r="E31" s="30" t="s">
        <v>18</v>
      </c>
      <c r="F31" s="31">
        <f>C31/365</f>
        <v>1.7013698630136986</v>
      </c>
    </row>
    <row r="34" spans="1:6">
      <c r="A34" s="21" t="s">
        <v>20</v>
      </c>
      <c r="B34" s="13" t="s">
        <v>4</v>
      </c>
      <c r="C34" s="14">
        <v>30</v>
      </c>
      <c r="F34" s="15"/>
    </row>
    <row r="35" spans="1:6">
      <c r="B35" s="22" t="s">
        <v>9</v>
      </c>
      <c r="C35" s="14">
        <v>100</v>
      </c>
      <c r="F35" s="15"/>
    </row>
    <row r="36" spans="1:6">
      <c r="B36" s="33" t="s">
        <v>7</v>
      </c>
      <c r="C36" s="34">
        <v>0.03</v>
      </c>
      <c r="E36" s="21" t="s">
        <v>8</v>
      </c>
      <c r="F36" s="23">
        <f>PRICE(C38,C39,C37,C36,C35,2,0)</f>
        <v>97.538733194666634</v>
      </c>
    </row>
    <row r="37" spans="1:6">
      <c r="B37" s="13" t="s">
        <v>1</v>
      </c>
      <c r="C37" s="25">
        <v>2.8750000000000001E-2</v>
      </c>
      <c r="F37" s="15"/>
    </row>
    <row r="38" spans="1:6">
      <c r="B38" s="22" t="s">
        <v>21</v>
      </c>
      <c r="C38" s="18">
        <v>43745</v>
      </c>
      <c r="F38" s="15"/>
    </row>
    <row r="39" spans="1:6">
      <c r="B39" s="22" t="s">
        <v>0</v>
      </c>
      <c r="C39" s="32">
        <v>54703</v>
      </c>
      <c r="F39" s="15"/>
    </row>
    <row r="42" spans="1:6">
      <c r="A42" s="21" t="s">
        <v>22</v>
      </c>
      <c r="B42" s="13" t="s">
        <v>4</v>
      </c>
      <c r="C42" s="14">
        <v>100</v>
      </c>
      <c r="F42" s="15"/>
    </row>
    <row r="43" spans="1:6">
      <c r="B43" s="22" t="s">
        <v>9</v>
      </c>
      <c r="C43" s="14">
        <v>100</v>
      </c>
      <c r="F43" s="15"/>
    </row>
    <row r="44" spans="1:6">
      <c r="B44" s="33" t="s">
        <v>7</v>
      </c>
      <c r="C44" s="35">
        <v>4.4999999999999998E-2</v>
      </c>
      <c r="E44" s="21" t="s">
        <v>8</v>
      </c>
      <c r="F44" s="23">
        <f>PRICE(C46,C47,C45,C44,C43,2,0)</f>
        <v>106.89629725656543</v>
      </c>
    </row>
    <row r="45" spans="1:6">
      <c r="B45" s="13" t="s">
        <v>1</v>
      </c>
      <c r="C45" s="25">
        <v>4.8140000000000002E-2</v>
      </c>
      <c r="F45" s="15"/>
    </row>
    <row r="46" spans="1:6">
      <c r="B46" s="22" t="s">
        <v>21</v>
      </c>
      <c r="C46" s="18">
        <v>41843</v>
      </c>
      <c r="F46" s="15"/>
    </row>
    <row r="47" spans="1:6">
      <c r="B47" s="22" t="s">
        <v>0</v>
      </c>
      <c r="C47" s="32">
        <v>78367</v>
      </c>
      <c r="F47" s="15"/>
    </row>
    <row r="50" spans="1:6">
      <c r="A50" s="21" t="s">
        <v>23</v>
      </c>
      <c r="B50" s="22" t="s">
        <v>9</v>
      </c>
      <c r="C50" s="14">
        <v>100</v>
      </c>
      <c r="F50" s="15"/>
    </row>
    <row r="51" spans="1:6">
      <c r="B51" s="33" t="s">
        <v>28</v>
      </c>
      <c r="C51" s="36">
        <v>101.05</v>
      </c>
      <c r="E51" s="21" t="s">
        <v>24</v>
      </c>
      <c r="F51" s="16">
        <f>YIELD(C$54,C$55,C$53,C51,C$50,1,0)</f>
        <v>1.5755127657413392E-2</v>
      </c>
    </row>
    <row r="52" spans="1:6">
      <c r="B52" s="33" t="s">
        <v>26</v>
      </c>
      <c r="C52" s="36">
        <v>99.1</v>
      </c>
      <c r="E52" s="21" t="s">
        <v>25</v>
      </c>
      <c r="F52" s="16">
        <f>YIELD(C$54,C$55,C$53,C52,C$50,1,0)</f>
        <v>1.994176080935622E-2</v>
      </c>
    </row>
    <row r="53" spans="1:6">
      <c r="B53" s="13" t="s">
        <v>1</v>
      </c>
      <c r="C53" s="24">
        <v>1.7999999999999999E-2</v>
      </c>
      <c r="F53" s="15"/>
    </row>
    <row r="54" spans="1:6">
      <c r="B54" s="22" t="s">
        <v>5</v>
      </c>
      <c r="C54" s="18">
        <v>43990</v>
      </c>
      <c r="F54" s="15"/>
    </row>
    <row r="55" spans="1:6">
      <c r="B55" s="22" t="s">
        <v>0</v>
      </c>
      <c r="C55" s="32">
        <v>45780</v>
      </c>
    </row>
    <row r="58" spans="1:6">
      <c r="A58" s="21" t="s">
        <v>27</v>
      </c>
      <c r="B58" s="22" t="s">
        <v>9</v>
      </c>
      <c r="C58" s="14">
        <v>100</v>
      </c>
      <c r="F58" s="15"/>
    </row>
    <row r="59" spans="1:6">
      <c r="B59" s="33" t="s">
        <v>28</v>
      </c>
      <c r="C59" s="37">
        <v>98.385000000000005</v>
      </c>
      <c r="E59" s="21" t="s">
        <v>24</v>
      </c>
      <c r="F59" s="16">
        <f>YIELD(C61,C62,C60,C59,C58,2,0)</f>
        <v>8.8749645487553527E-2</v>
      </c>
    </row>
    <row r="60" spans="1:6">
      <c r="B60" s="13" t="s">
        <v>1</v>
      </c>
      <c r="C60" s="24">
        <v>8.2500000000000004E-2</v>
      </c>
      <c r="F60" s="15"/>
    </row>
    <row r="61" spans="1:6">
      <c r="B61" s="22" t="s">
        <v>5</v>
      </c>
      <c r="C61" s="18">
        <v>42760</v>
      </c>
      <c r="F61" s="15"/>
    </row>
    <row r="62" spans="1:6">
      <c r="B62" s="22" t="s">
        <v>0</v>
      </c>
      <c r="C62" s="32">
        <v>43855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topLeftCell="A18" workbookViewId="0">
      <selection activeCell="C22" sqref="C22"/>
    </sheetView>
  </sheetViews>
  <sheetFormatPr defaultRowHeight="12.75"/>
  <cols>
    <col min="1" max="1" width="10" customWidth="1"/>
    <col min="2" max="2" width="14" customWidth="1"/>
    <col min="3" max="3" width="10" customWidth="1"/>
    <col min="4" max="4" width="16.42578125" customWidth="1"/>
    <col min="5" max="5" width="17.140625" customWidth="1"/>
  </cols>
  <sheetData>
    <row r="1" spans="1:4" ht="25.5">
      <c r="A1" s="2"/>
      <c r="B1" s="3" t="s">
        <v>2</v>
      </c>
      <c r="C1" s="3" t="s">
        <v>3</v>
      </c>
      <c r="D1" s="4"/>
    </row>
    <row r="2" spans="1:4">
      <c r="A2" s="5">
        <v>0</v>
      </c>
      <c r="B2" s="6"/>
      <c r="C2" s="6">
        <v>1</v>
      </c>
      <c r="D2" s="4"/>
    </row>
    <row r="3" spans="1:4">
      <c r="A3" s="5">
        <v>1</v>
      </c>
      <c r="B3" s="7">
        <v>3.5000000000000003E-2</v>
      </c>
      <c r="C3" s="8"/>
      <c r="D3" s="4"/>
    </row>
    <row r="4" spans="1:4">
      <c r="A4" s="5">
        <v>2</v>
      </c>
      <c r="B4" s="7">
        <v>3.6999999999999998E-2</v>
      </c>
      <c r="C4" s="8"/>
      <c r="D4" s="4"/>
    </row>
    <row r="5" spans="1:4">
      <c r="A5" s="11">
        <v>5</v>
      </c>
      <c r="B5" s="12">
        <v>3.5499999999999997E-2</v>
      </c>
      <c r="C5" s="8"/>
      <c r="D5" s="4"/>
    </row>
    <row r="6" spans="1:4">
      <c r="A6" s="11">
        <v>10</v>
      </c>
      <c r="B6" s="12">
        <v>3.4500000000000003E-2</v>
      </c>
      <c r="C6" s="8"/>
      <c r="D6" s="4"/>
    </row>
    <row r="7" spans="1:4">
      <c r="A7" s="1"/>
      <c r="D7" s="4"/>
    </row>
    <row r="8" spans="1:4" ht="36">
      <c r="A8" s="38"/>
      <c r="B8" s="39" t="s">
        <v>30</v>
      </c>
      <c r="C8" s="40" t="s">
        <v>31</v>
      </c>
      <c r="D8" s="4"/>
    </row>
    <row r="9" spans="1:4" s="10" customFormat="1">
      <c r="A9" s="5">
        <v>1</v>
      </c>
      <c r="B9" s="41"/>
      <c r="C9" s="46" t="e">
        <f>1/(B9)^(1/A9)-1</f>
        <v>#DIV/0!</v>
      </c>
      <c r="D9" s="9"/>
    </row>
    <row r="10" spans="1:4">
      <c r="A10" s="5">
        <v>2</v>
      </c>
      <c r="B10" s="41"/>
      <c r="C10" s="46" t="e">
        <f t="shared" ref="C10:C18" si="0">1/(B10)^(1/A10)-1</f>
        <v>#DIV/0!</v>
      </c>
      <c r="D10" s="4"/>
    </row>
    <row r="11" spans="1:4">
      <c r="A11" s="44">
        <v>3</v>
      </c>
      <c r="B11" s="45"/>
      <c r="C11" s="46" t="e">
        <f t="shared" si="0"/>
        <v>#DIV/0!</v>
      </c>
      <c r="D11" s="4"/>
    </row>
    <row r="12" spans="1:4">
      <c r="A12" s="5">
        <v>4</v>
      </c>
      <c r="B12" s="41"/>
      <c r="C12" s="46" t="e">
        <f t="shared" si="0"/>
        <v>#DIV/0!</v>
      </c>
      <c r="D12" s="4"/>
    </row>
    <row r="13" spans="1:4">
      <c r="A13" s="44">
        <v>5</v>
      </c>
      <c r="B13" s="45"/>
      <c r="C13" s="46" t="e">
        <f t="shared" si="0"/>
        <v>#DIV/0!</v>
      </c>
      <c r="D13" s="4"/>
    </row>
    <row r="14" spans="1:4">
      <c r="A14" s="5">
        <v>6</v>
      </c>
      <c r="B14" s="41"/>
      <c r="C14" s="46" t="e">
        <f t="shared" si="0"/>
        <v>#DIV/0!</v>
      </c>
      <c r="D14" s="4"/>
    </row>
    <row r="15" spans="1:4">
      <c r="A15" s="5">
        <v>7</v>
      </c>
      <c r="B15" s="41"/>
      <c r="C15" s="46" t="e">
        <f t="shared" si="0"/>
        <v>#DIV/0!</v>
      </c>
      <c r="D15" s="4"/>
    </row>
    <row r="16" spans="1:4">
      <c r="A16" s="5">
        <v>8</v>
      </c>
      <c r="B16" s="41"/>
      <c r="C16" s="46" t="e">
        <f t="shared" si="0"/>
        <v>#DIV/0!</v>
      </c>
      <c r="D16" s="4"/>
    </row>
    <row r="17" spans="1:3">
      <c r="A17" s="5">
        <v>9</v>
      </c>
      <c r="B17" s="41"/>
      <c r="C17" s="46" t="e">
        <f t="shared" si="0"/>
        <v>#DIV/0!</v>
      </c>
    </row>
    <row r="18" spans="1:3">
      <c r="A18" s="44">
        <v>10</v>
      </c>
      <c r="B18" s="45"/>
      <c r="C18" s="46" t="e">
        <f t="shared" si="0"/>
        <v>#DIV/0!</v>
      </c>
    </row>
    <row r="19" spans="1:3">
      <c r="B19" s="42">
        <f>SUM(B9:B18)</f>
        <v>0</v>
      </c>
      <c r="C19" s="43"/>
    </row>
    <row r="21" spans="1:3">
      <c r="B21" t="s">
        <v>29</v>
      </c>
    </row>
    <row r="22" spans="1:3">
      <c r="B22" s="21" t="s">
        <v>32</v>
      </c>
      <c r="C22" s="47"/>
    </row>
    <row r="23" spans="1:3">
      <c r="B23" s="21" t="s">
        <v>33</v>
      </c>
      <c r="C23" s="47" t="e">
        <f>(100-(100*B11))/SUM(B9:B11)</f>
        <v>#DIV/0!</v>
      </c>
    </row>
    <row r="24" spans="1:3">
      <c r="B24" s="21" t="s">
        <v>34</v>
      </c>
      <c r="C24" s="47" t="e">
        <f>(100-(100*B18))/B19</f>
        <v>#DIV/0!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topLeftCell="A2" workbookViewId="0">
      <selection activeCell="D11" sqref="D11"/>
    </sheetView>
  </sheetViews>
  <sheetFormatPr defaultRowHeight="12.75"/>
  <cols>
    <col min="1" max="1" width="10" customWidth="1"/>
    <col min="2" max="2" width="13.140625" customWidth="1"/>
    <col min="3" max="3" width="10" customWidth="1"/>
    <col min="4" max="4" width="16.42578125" customWidth="1"/>
    <col min="5" max="5" width="17.140625" customWidth="1"/>
  </cols>
  <sheetData>
    <row r="1" spans="1:4" ht="25.5">
      <c r="A1" s="2"/>
      <c r="B1" s="3" t="s">
        <v>2</v>
      </c>
      <c r="C1" s="3" t="s">
        <v>3</v>
      </c>
      <c r="D1" s="4"/>
    </row>
    <row r="2" spans="1:4">
      <c r="A2" s="5">
        <v>0</v>
      </c>
      <c r="B2" s="6"/>
      <c r="C2" s="6">
        <v>1</v>
      </c>
      <c r="D2" s="4"/>
    </row>
    <row r="3" spans="1:4">
      <c r="A3" s="5">
        <v>1</v>
      </c>
      <c r="B3" s="7">
        <v>3.5000000000000003E-2</v>
      </c>
      <c r="C3" s="8">
        <f>1/(B3+1)^A3</f>
        <v>0.96618357487922713</v>
      </c>
      <c r="D3" s="4"/>
    </row>
    <row r="4" spans="1:4">
      <c r="A4" s="5">
        <v>2</v>
      </c>
      <c r="B4" s="7">
        <v>3.6999999999999998E-2</v>
      </c>
      <c r="C4" s="8">
        <f>1/(B4+1)^A4</f>
        <v>0.92991335997225155</v>
      </c>
      <c r="D4" s="4"/>
    </row>
    <row r="5" spans="1:4">
      <c r="A5" s="11">
        <v>5</v>
      </c>
      <c r="B5" s="12">
        <v>3.5499999999999997E-2</v>
      </c>
      <c r="C5" s="8">
        <f>1/(B5+1)^A5</f>
        <v>0.83994235939463824</v>
      </c>
      <c r="D5" s="4"/>
    </row>
    <row r="6" spans="1:4">
      <c r="A6" s="11">
        <v>10</v>
      </c>
      <c r="B6" s="12">
        <v>3.4500000000000003E-2</v>
      </c>
      <c r="C6" s="8">
        <f>1/(B6+1)^A6</f>
        <v>0.71235265941002801</v>
      </c>
      <c r="D6" s="4"/>
    </row>
    <row r="7" spans="1:4">
      <c r="A7" s="1"/>
      <c r="D7" s="4"/>
    </row>
    <row r="8" spans="1:4" ht="36">
      <c r="A8" s="38"/>
      <c r="B8" s="39" t="s">
        <v>30</v>
      </c>
      <c r="C8" s="40" t="s">
        <v>31</v>
      </c>
      <c r="D8" s="4"/>
    </row>
    <row r="9" spans="1:4" s="10" customFormat="1">
      <c r="A9" s="5">
        <v>1</v>
      </c>
      <c r="B9" s="41">
        <f>0.0007*(A9^2)-(0.0355*A9)+1</f>
        <v>0.96520000000000006</v>
      </c>
      <c r="C9" s="46">
        <f>1/(B9)^(1/A9)-1</f>
        <v>3.6054703688354728E-2</v>
      </c>
      <c r="D9" s="9"/>
    </row>
    <row r="10" spans="1:4">
      <c r="A10" s="5">
        <v>2</v>
      </c>
      <c r="B10" s="41">
        <f t="shared" ref="B10:B18" si="0">0.0007*(A10^2)-(0.0355*A10)+1</f>
        <v>0.93179999999999996</v>
      </c>
      <c r="C10" s="46">
        <f t="shared" ref="C10:C18" si="1">1/(B10)^(1/A10)-1</f>
        <v>3.5949647440755239E-2</v>
      </c>
      <c r="D10" s="4"/>
    </row>
    <row r="11" spans="1:4">
      <c r="A11" s="44">
        <v>3</v>
      </c>
      <c r="B11" s="45">
        <f t="shared" si="0"/>
        <v>0.89980000000000004</v>
      </c>
      <c r="C11" s="46">
        <f t="shared" si="1"/>
        <v>3.5820901809712868E-2</v>
      </c>
      <c r="D11" s="48"/>
    </row>
    <row r="12" spans="1:4">
      <c r="A12" s="5">
        <v>4</v>
      </c>
      <c r="B12" s="41">
        <f t="shared" si="0"/>
        <v>0.86919999999999997</v>
      </c>
      <c r="C12" s="46">
        <f t="shared" si="1"/>
        <v>3.5666838491201336E-2</v>
      </c>
      <c r="D12" s="4"/>
    </row>
    <row r="13" spans="1:4">
      <c r="A13" s="44">
        <v>5</v>
      </c>
      <c r="B13" s="45">
        <f t="shared" si="0"/>
        <v>0.84</v>
      </c>
      <c r="C13" s="46">
        <f t="shared" si="1"/>
        <v>3.5485788455905221E-2</v>
      </c>
      <c r="D13" s="4"/>
    </row>
    <row r="14" spans="1:4">
      <c r="A14" s="5">
        <v>6</v>
      </c>
      <c r="B14" s="41">
        <f t="shared" si="0"/>
        <v>0.81220000000000003</v>
      </c>
      <c r="C14" s="46">
        <f t="shared" si="1"/>
        <v>3.5276054649005184E-2</v>
      </c>
      <c r="D14" s="4"/>
    </row>
    <row r="15" spans="1:4">
      <c r="A15" s="5">
        <v>7</v>
      </c>
      <c r="B15" s="41">
        <f t="shared" si="0"/>
        <v>0.78580000000000005</v>
      </c>
      <c r="C15" s="46">
        <f t="shared" si="1"/>
        <v>3.5035927667234512E-2</v>
      </c>
      <c r="D15" s="4"/>
    </row>
    <row r="16" spans="1:4">
      <c r="A16" s="5">
        <v>8</v>
      </c>
      <c r="B16" s="41">
        <f t="shared" si="0"/>
        <v>0.76080000000000003</v>
      </c>
      <c r="C16" s="46">
        <f t="shared" si="1"/>
        <v>3.4763704653114402E-2</v>
      </c>
      <c r="D16" s="4"/>
    </row>
    <row r="17" spans="1:3">
      <c r="A17" s="5">
        <v>9</v>
      </c>
      <c r="B17" s="41">
        <f t="shared" si="0"/>
        <v>0.73720000000000008</v>
      </c>
      <c r="C17" s="46">
        <f t="shared" si="1"/>
        <v>3.4457711579701567E-2</v>
      </c>
    </row>
    <row r="18" spans="1:3">
      <c r="A18" s="44">
        <v>10</v>
      </c>
      <c r="B18" s="45">
        <f t="shared" si="0"/>
        <v>0.71500000000000008</v>
      </c>
      <c r="C18" s="46">
        <f t="shared" si="1"/>
        <v>3.4116329002263912E-2</v>
      </c>
    </row>
    <row r="19" spans="1:3">
      <c r="B19" s="42">
        <f>SUM(B9:B18)</f>
        <v>8.3170000000000002</v>
      </c>
      <c r="C19" s="43"/>
    </row>
    <row r="21" spans="1:3">
      <c r="B21" t="s">
        <v>29</v>
      </c>
    </row>
    <row r="22" spans="1:3">
      <c r="B22" s="21" t="s">
        <v>32</v>
      </c>
      <c r="C22" s="47">
        <f>(100-(100*B13))/SUM(B9:B13)</f>
        <v>3.5508211273857078</v>
      </c>
    </row>
    <row r="23" spans="1:3">
      <c r="B23" s="21" t="s">
        <v>33</v>
      </c>
      <c r="C23" s="47">
        <f>(100-(100*B11))/SUM(B9:B11)</f>
        <v>3.5826659038901587</v>
      </c>
    </row>
    <row r="24" spans="1:3">
      <c r="B24" s="21" t="s">
        <v>34</v>
      </c>
      <c r="C24" s="47">
        <f>(100-(100*B18))/B19</f>
        <v>3.4267163640735823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I21" sqref="I21"/>
    </sheetView>
  </sheetViews>
  <sheetFormatPr defaultRowHeight="12.75"/>
  <cols>
    <col min="3" max="3" width="10.140625" bestFit="1" customWidth="1"/>
    <col min="5" max="5" width="10.5703125" customWidth="1"/>
    <col min="6" max="6" width="10.7109375" customWidth="1"/>
  </cols>
  <sheetData>
    <row r="1" spans="1:6" ht="14.25">
      <c r="A1" s="21" t="s">
        <v>36</v>
      </c>
      <c r="B1" s="13" t="s">
        <v>4</v>
      </c>
      <c r="C1" s="14">
        <v>4</v>
      </c>
      <c r="F1" s="15"/>
    </row>
    <row r="2" spans="1:6" ht="14.25">
      <c r="B2" s="22" t="s">
        <v>9</v>
      </c>
      <c r="C2" s="14">
        <v>1000</v>
      </c>
      <c r="F2" s="15"/>
    </row>
    <row r="3" spans="1:6" ht="14.25">
      <c r="B3" s="22" t="s">
        <v>7</v>
      </c>
      <c r="C3" s="17">
        <v>0.1</v>
      </c>
      <c r="E3" s="22" t="s">
        <v>8</v>
      </c>
      <c r="F3" s="23"/>
    </row>
    <row r="4" spans="1:6" ht="14.25">
      <c r="B4" s="13" t="s">
        <v>1</v>
      </c>
      <c r="C4" s="17">
        <v>0.08</v>
      </c>
      <c r="E4" s="22" t="s">
        <v>35</v>
      </c>
      <c r="F4" s="49"/>
    </row>
    <row r="5" spans="1:6" ht="14.25">
      <c r="B5" s="13" t="s">
        <v>5</v>
      </c>
      <c r="C5" s="18">
        <v>43991</v>
      </c>
      <c r="F5" s="15"/>
    </row>
    <row r="6" spans="1:6" ht="14.25">
      <c r="B6" s="19" t="s">
        <v>0</v>
      </c>
      <c r="C6" s="20">
        <v>45452</v>
      </c>
      <c r="F6" s="15"/>
    </row>
    <row r="9" spans="1:6">
      <c r="A9" s="21" t="s">
        <v>44</v>
      </c>
      <c r="B9" s="13" t="s">
        <v>4</v>
      </c>
      <c r="C9" s="14">
        <v>30</v>
      </c>
      <c r="E9" s="22" t="s">
        <v>8</v>
      </c>
      <c r="F9" s="50">
        <f>PRICE(C13,C14,C12,C11,C10/10,1,0)*10</f>
        <v>999.99999999999909</v>
      </c>
    </row>
    <row r="10" spans="1:6">
      <c r="B10" s="22" t="s">
        <v>9</v>
      </c>
      <c r="C10" s="14">
        <v>1000</v>
      </c>
      <c r="E10" s="22" t="s">
        <v>35</v>
      </c>
      <c r="F10" s="51">
        <f>DURATION(C13,C14,C12,C11,1,)</f>
        <v>12.158406010577679</v>
      </c>
    </row>
    <row r="11" spans="1:6">
      <c r="B11" s="22" t="s">
        <v>7</v>
      </c>
      <c r="C11" s="17">
        <v>0.08</v>
      </c>
      <c r="E11" s="22" t="s">
        <v>37</v>
      </c>
      <c r="F11" s="54"/>
    </row>
    <row r="12" spans="1:6">
      <c r="B12" s="13" t="s">
        <v>1</v>
      </c>
      <c r="C12" s="17">
        <v>0.08</v>
      </c>
      <c r="E12" s="22" t="s">
        <v>38</v>
      </c>
      <c r="F12" s="21">
        <v>212.4</v>
      </c>
    </row>
    <row r="13" spans="1:6">
      <c r="B13" s="13" t="s">
        <v>5</v>
      </c>
      <c r="C13" s="18">
        <v>43991</v>
      </c>
      <c r="E13" s="21"/>
      <c r="F13" s="21"/>
    </row>
    <row r="14" spans="1:6">
      <c r="B14" s="22" t="s">
        <v>0</v>
      </c>
      <c r="C14" s="32">
        <v>54948</v>
      </c>
      <c r="E14" s="22" t="s">
        <v>42</v>
      </c>
      <c r="F14" s="21">
        <v>811.46</v>
      </c>
    </row>
    <row r="15" spans="1:6">
      <c r="B15" s="26" t="s">
        <v>45</v>
      </c>
      <c r="C15" s="55">
        <v>-0.02</v>
      </c>
      <c r="E15" s="22" t="s">
        <v>43</v>
      </c>
      <c r="F15" s="53"/>
    </row>
    <row r="16" spans="1:6">
      <c r="E16" s="21"/>
      <c r="F16" s="21"/>
    </row>
    <row r="17" spans="1:6">
      <c r="D17" s="22" t="s">
        <v>40</v>
      </c>
      <c r="E17" s="22" t="s">
        <v>39</v>
      </c>
      <c r="F17" s="52"/>
    </row>
    <row r="18" spans="1:6">
      <c r="D18" s="22" t="s">
        <v>41</v>
      </c>
      <c r="E18" s="22" t="s">
        <v>39</v>
      </c>
      <c r="F18" s="52"/>
    </row>
    <row r="21" spans="1:6">
      <c r="A21" s="21" t="s">
        <v>46</v>
      </c>
      <c r="B21" s="13" t="s">
        <v>4</v>
      </c>
      <c r="C21" s="14">
        <v>30</v>
      </c>
      <c r="E21" s="22" t="s">
        <v>8</v>
      </c>
      <c r="F21" s="50">
        <f>PRICE(C25,C26,C24,C23,C22/10,1,0)*10</f>
        <v>999.99999999999909</v>
      </c>
    </row>
    <row r="22" spans="1:6">
      <c r="B22" s="22" t="s">
        <v>9</v>
      </c>
      <c r="C22" s="14">
        <v>1000</v>
      </c>
      <c r="E22" s="22" t="s">
        <v>35</v>
      </c>
      <c r="F22" s="51">
        <f>DURATION(C25,C26,C24,C23,1,)</f>
        <v>12.158406010577679</v>
      </c>
    </row>
    <row r="23" spans="1:6">
      <c r="B23" s="22" t="s">
        <v>7</v>
      </c>
      <c r="C23" s="17">
        <v>0.08</v>
      </c>
      <c r="E23" s="22" t="s">
        <v>37</v>
      </c>
      <c r="F23" s="54">
        <f>F22/(1+C23)</f>
        <v>11.25778334312748</v>
      </c>
    </row>
    <row r="24" spans="1:6">
      <c r="B24" s="13" t="s">
        <v>1</v>
      </c>
      <c r="C24" s="17">
        <v>0.08</v>
      </c>
      <c r="E24" s="22" t="s">
        <v>38</v>
      </c>
      <c r="F24" s="21">
        <v>212.4</v>
      </c>
    </row>
    <row r="25" spans="1:6">
      <c r="B25" s="13" t="s">
        <v>5</v>
      </c>
      <c r="C25" s="18">
        <v>43991</v>
      </c>
      <c r="E25" s="21"/>
      <c r="F25" s="21"/>
    </row>
    <row r="26" spans="1:6">
      <c r="B26" s="22" t="s">
        <v>0</v>
      </c>
      <c r="C26" s="32">
        <v>54948</v>
      </c>
      <c r="E26" s="22" t="s">
        <v>42</v>
      </c>
      <c r="F26" s="21">
        <v>988.85</v>
      </c>
    </row>
    <row r="27" spans="1:6">
      <c r="B27" s="26" t="s">
        <v>45</v>
      </c>
      <c r="C27" s="55">
        <v>-1E-3</v>
      </c>
      <c r="E27" s="22" t="s">
        <v>43</v>
      </c>
      <c r="F27" s="57">
        <f>(F26-F21)/F21</f>
        <v>-1.1149999999999077E-2</v>
      </c>
    </row>
    <row r="28" spans="1:6">
      <c r="E28" s="21"/>
      <c r="F28" s="21"/>
    </row>
    <row r="29" spans="1:6">
      <c r="D29" s="22" t="s">
        <v>40</v>
      </c>
      <c r="E29" s="22" t="s">
        <v>39</v>
      </c>
      <c r="F29" s="56">
        <f>F23*C27</f>
        <v>-1.125778334312748E-2</v>
      </c>
    </row>
    <row r="30" spans="1:6">
      <c r="D30" s="22" t="s">
        <v>41</v>
      </c>
      <c r="E30" s="22" t="s">
        <v>39</v>
      </c>
      <c r="F30" s="56">
        <f>F23*C27+(C27^2*F24/2)</f>
        <v>-1.1151583343127479E-2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sqref="A1:XFD1048576"/>
    </sheetView>
  </sheetViews>
  <sheetFormatPr defaultRowHeight="12.75"/>
  <cols>
    <col min="3" max="3" width="10.140625" bestFit="1" customWidth="1"/>
    <col min="5" max="5" width="10.5703125" customWidth="1"/>
    <col min="6" max="6" width="10.7109375" customWidth="1"/>
  </cols>
  <sheetData>
    <row r="1" spans="1:6" ht="14.25">
      <c r="A1" s="21" t="s">
        <v>36</v>
      </c>
      <c r="B1" s="13" t="s">
        <v>4</v>
      </c>
      <c r="C1" s="14">
        <v>4</v>
      </c>
      <c r="F1" s="15"/>
    </row>
    <row r="2" spans="1:6" ht="14.25">
      <c r="B2" s="22" t="s">
        <v>9</v>
      </c>
      <c r="C2" s="14">
        <v>1000</v>
      </c>
      <c r="F2" s="15"/>
    </row>
    <row r="3" spans="1:6" ht="14.25">
      <c r="B3" s="22" t="s">
        <v>7</v>
      </c>
      <c r="C3" s="17">
        <v>0.1</v>
      </c>
      <c r="E3" s="22" t="s">
        <v>8</v>
      </c>
      <c r="F3" s="23">
        <f>PRICE(C5,C6,C4,C3,C2/10,1,0)*10</f>
        <v>936.60269107301406</v>
      </c>
    </row>
    <row r="4" spans="1:6" ht="14.25">
      <c r="B4" s="13" t="s">
        <v>1</v>
      </c>
      <c r="C4" s="17">
        <v>0.08</v>
      </c>
      <c r="E4" s="22" t="s">
        <v>35</v>
      </c>
      <c r="F4" s="49">
        <f>DURATION(C5,C6,C4,C3,1,)</f>
        <v>3.5616941835365497</v>
      </c>
    </row>
    <row r="5" spans="1:6" ht="14.25">
      <c r="B5" s="13" t="s">
        <v>5</v>
      </c>
      <c r="C5" s="18">
        <v>43991</v>
      </c>
      <c r="F5" s="15"/>
    </row>
    <row r="6" spans="1:6" ht="14.25">
      <c r="B6" s="19" t="s">
        <v>0</v>
      </c>
      <c r="C6" s="20">
        <v>45452</v>
      </c>
      <c r="F6" s="15"/>
    </row>
    <row r="9" spans="1:6">
      <c r="A9" s="21" t="s">
        <v>44</v>
      </c>
      <c r="B9" s="13" t="s">
        <v>4</v>
      </c>
      <c r="C9" s="14">
        <v>30</v>
      </c>
      <c r="E9" s="22" t="s">
        <v>8</v>
      </c>
      <c r="F9" s="50">
        <f>PRICE(C13,C14,C12,C11,C10/10,1,0)*10</f>
        <v>999.99999999999909</v>
      </c>
    </row>
    <row r="10" spans="1:6">
      <c r="B10" s="22" t="s">
        <v>9</v>
      </c>
      <c r="C10" s="14">
        <v>1000</v>
      </c>
      <c r="E10" s="22" t="s">
        <v>35</v>
      </c>
      <c r="F10" s="51">
        <f>DURATION(C13,C14,C12,C11,1,)</f>
        <v>12.158406010577679</v>
      </c>
    </row>
    <row r="11" spans="1:6">
      <c r="B11" s="22" t="s">
        <v>7</v>
      </c>
      <c r="C11" s="17">
        <v>0.08</v>
      </c>
      <c r="E11" s="22" t="s">
        <v>37</v>
      </c>
      <c r="F11" s="54">
        <f>F10/(1+C11)</f>
        <v>11.25778334312748</v>
      </c>
    </row>
    <row r="12" spans="1:6">
      <c r="B12" s="13" t="s">
        <v>1</v>
      </c>
      <c r="C12" s="17">
        <v>0.08</v>
      </c>
      <c r="E12" s="22" t="s">
        <v>38</v>
      </c>
      <c r="F12" s="21">
        <v>212.4</v>
      </c>
    </row>
    <row r="13" spans="1:6">
      <c r="B13" s="13" t="s">
        <v>5</v>
      </c>
      <c r="C13" s="18">
        <v>43991</v>
      </c>
      <c r="E13" s="21"/>
      <c r="F13" s="21"/>
    </row>
    <row r="14" spans="1:6">
      <c r="B14" s="22" t="s">
        <v>0</v>
      </c>
      <c r="C14" s="32">
        <v>54948</v>
      </c>
      <c r="E14" s="22" t="s">
        <v>42</v>
      </c>
      <c r="F14" s="21">
        <v>811.46</v>
      </c>
    </row>
    <row r="15" spans="1:6">
      <c r="B15" s="26" t="s">
        <v>45</v>
      </c>
      <c r="C15" s="55">
        <v>-0.02</v>
      </c>
      <c r="E15" s="22" t="s">
        <v>43</v>
      </c>
      <c r="F15" s="53">
        <f>(F14-F9)/F9</f>
        <v>-0.18853999999999924</v>
      </c>
    </row>
    <row r="16" spans="1:6">
      <c r="E16" s="21"/>
      <c r="F16" s="21"/>
    </row>
    <row r="17" spans="1:6">
      <c r="D17" s="22" t="s">
        <v>40</v>
      </c>
      <c r="E17" s="22" t="s">
        <v>39</v>
      </c>
      <c r="F17" s="52">
        <f>F11*C15</f>
        <v>-0.22515566686254962</v>
      </c>
    </row>
    <row r="18" spans="1:6">
      <c r="D18" s="22" t="s">
        <v>41</v>
      </c>
      <c r="E18" s="22" t="s">
        <v>39</v>
      </c>
      <c r="F18" s="52">
        <f>F11*C15+(C15^2*F12/2)</f>
        <v>-0.1826756668625496</v>
      </c>
    </row>
    <row r="21" spans="1:6">
      <c r="A21" s="21" t="s">
        <v>46</v>
      </c>
      <c r="B21" s="13" t="s">
        <v>4</v>
      </c>
      <c r="C21" s="14">
        <v>30</v>
      </c>
      <c r="E21" s="22" t="s">
        <v>8</v>
      </c>
      <c r="F21" s="50">
        <f>PRICE(C25,C26,C24,C23,C22/10,1,0)*10</f>
        <v>999.99999999999909</v>
      </c>
    </row>
    <row r="22" spans="1:6">
      <c r="B22" s="22" t="s">
        <v>9</v>
      </c>
      <c r="C22" s="14">
        <v>1000</v>
      </c>
      <c r="E22" s="22" t="s">
        <v>35</v>
      </c>
      <c r="F22" s="51">
        <f>DURATION(C25,C26,C24,C23,1,)</f>
        <v>12.158406010577679</v>
      </c>
    </row>
    <row r="23" spans="1:6">
      <c r="B23" s="22" t="s">
        <v>7</v>
      </c>
      <c r="C23" s="17">
        <v>0.08</v>
      </c>
      <c r="E23" s="22" t="s">
        <v>37</v>
      </c>
      <c r="F23" s="54">
        <f>F22/(1+C23)</f>
        <v>11.25778334312748</v>
      </c>
    </row>
    <row r="24" spans="1:6">
      <c r="B24" s="13" t="s">
        <v>1</v>
      </c>
      <c r="C24" s="17">
        <v>0.08</v>
      </c>
      <c r="E24" s="22" t="s">
        <v>38</v>
      </c>
      <c r="F24" s="21">
        <v>212.4</v>
      </c>
    </row>
    <row r="25" spans="1:6">
      <c r="B25" s="13" t="s">
        <v>5</v>
      </c>
      <c r="C25" s="18">
        <v>43991</v>
      </c>
      <c r="E25" s="21"/>
      <c r="F25" s="21"/>
    </row>
    <row r="26" spans="1:6">
      <c r="B26" s="22" t="s">
        <v>0</v>
      </c>
      <c r="C26" s="32">
        <v>54948</v>
      </c>
      <c r="E26" s="22" t="s">
        <v>42</v>
      </c>
      <c r="F26" s="21">
        <v>988.85</v>
      </c>
    </row>
    <row r="27" spans="1:6">
      <c r="B27" s="26" t="s">
        <v>45</v>
      </c>
      <c r="C27" s="55">
        <v>-1E-3</v>
      </c>
      <c r="E27" s="22" t="s">
        <v>43</v>
      </c>
      <c r="F27" s="57">
        <f>(F26-F21)/F21</f>
        <v>-1.1149999999999077E-2</v>
      </c>
    </row>
    <row r="28" spans="1:6">
      <c r="E28" s="21"/>
      <c r="F28" s="21"/>
    </row>
    <row r="29" spans="1:6">
      <c r="D29" s="22" t="s">
        <v>40</v>
      </c>
      <c r="E29" s="22" t="s">
        <v>39</v>
      </c>
      <c r="F29" s="56">
        <f>F23*C27</f>
        <v>-1.125778334312748E-2</v>
      </c>
    </row>
    <row r="30" spans="1:6">
      <c r="D30" s="22" t="s">
        <v>41</v>
      </c>
      <c r="E30" s="22" t="s">
        <v>39</v>
      </c>
      <c r="F30" s="56">
        <f>F23*C27+(C27^2*F24/2)</f>
        <v>-1.1151583343127479E-2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P4</vt:lpstr>
      <vt:lpstr>P4_sol</vt:lpstr>
      <vt:lpstr>P5</vt:lpstr>
      <vt:lpstr>P5_sol</vt:lpstr>
      <vt:lpstr>P6</vt:lpstr>
      <vt:lpstr>P6_sol</vt:lpstr>
    </vt:vector>
  </TitlesOfParts>
  <Company>Akademia Ekonomiczna w Katowicach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Dziwok</dc:creator>
  <cp:lastModifiedBy>E550</cp:lastModifiedBy>
  <dcterms:created xsi:type="dcterms:W3CDTF">2009-05-31T22:45:05Z</dcterms:created>
  <dcterms:modified xsi:type="dcterms:W3CDTF">2020-06-08T11:26:33Z</dcterms:modified>
</cp:coreProperties>
</file>